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\Google Drive\Project Management\Modules\Finance Modules\Fin5.05 NPV\"/>
    </mc:Choice>
  </mc:AlternateContent>
  <bookViews>
    <workbookView xWindow="0" yWindow="72" windowWidth="15300" windowHeight="8976" firstSheet="1" activeTab="1"/>
  </bookViews>
  <sheets>
    <sheet name="Blank Sheet" sheetId="6" r:id="rId1"/>
    <sheet name="Exercise" sheetId="12" r:id="rId2"/>
    <sheet name="Call Center Project" sheetId="10" r:id="rId3"/>
    <sheet name="NPD Project" sheetId="11" r:id="rId4"/>
  </sheets>
  <calcPr calcId="152511"/>
</workbook>
</file>

<file path=xl/calcChain.xml><?xml version="1.0" encoding="utf-8"?>
<calcChain xmlns="http://schemas.openxmlformats.org/spreadsheetml/2006/main">
  <c r="J22" i="11" l="1"/>
  <c r="K22" i="11"/>
  <c r="L22" i="11"/>
  <c r="J23" i="11"/>
  <c r="K23" i="11"/>
  <c r="L23" i="11"/>
  <c r="I22" i="11"/>
  <c r="I23" i="11"/>
  <c r="M21" i="11"/>
  <c r="M23" i="11" s="1"/>
  <c r="I15" i="11"/>
  <c r="J15" i="11"/>
  <c r="K15" i="11"/>
  <c r="L15" i="11"/>
  <c r="M15" i="11"/>
  <c r="N15" i="11"/>
  <c r="O15" i="11"/>
  <c r="I19" i="11"/>
  <c r="J19" i="11"/>
  <c r="K19" i="11"/>
  <c r="L19" i="11"/>
  <c r="M19" i="11"/>
  <c r="N19" i="11"/>
  <c r="O19" i="11"/>
  <c r="H25" i="11"/>
  <c r="H19" i="11"/>
  <c r="H15" i="11"/>
  <c r="G24" i="11"/>
  <c r="J24" i="11" s="1"/>
  <c r="F19" i="11"/>
  <c r="E19" i="11"/>
  <c r="D19" i="11"/>
  <c r="G18" i="11"/>
  <c r="G19" i="11" s="1"/>
  <c r="F15" i="11"/>
  <c r="E15" i="11"/>
  <c r="G14" i="11"/>
  <c r="G13" i="11"/>
  <c r="G12" i="11"/>
  <c r="G11" i="11"/>
  <c r="D10" i="11"/>
  <c r="D15" i="11" s="1"/>
  <c r="G9" i="11"/>
  <c r="G8" i="11"/>
  <c r="G7" i="11"/>
  <c r="G6" i="11"/>
  <c r="G5" i="11"/>
  <c r="H37" i="10"/>
  <c r="F37" i="10"/>
  <c r="E37" i="10"/>
  <c r="D37" i="10"/>
  <c r="G36" i="10"/>
  <c r="G35" i="10"/>
  <c r="O34" i="10"/>
  <c r="O37" i="10" s="1"/>
  <c r="N34" i="10"/>
  <c r="N37" i="10" s="1"/>
  <c r="M34" i="10"/>
  <c r="M37" i="10" s="1"/>
  <c r="L34" i="10"/>
  <c r="L37" i="10" s="1"/>
  <c r="K34" i="10"/>
  <c r="K37" i="10" s="1"/>
  <c r="J34" i="10"/>
  <c r="J37" i="10" s="1"/>
  <c r="I34" i="10"/>
  <c r="I37" i="10" s="1"/>
  <c r="G34" i="10"/>
  <c r="G33" i="10"/>
  <c r="O30" i="10"/>
  <c r="N30" i="10"/>
  <c r="M30" i="10"/>
  <c r="L30" i="10"/>
  <c r="K30" i="10"/>
  <c r="J30" i="10"/>
  <c r="H30" i="10"/>
  <c r="F30" i="10"/>
  <c r="E30" i="10"/>
  <c r="D30" i="10"/>
  <c r="I29" i="10"/>
  <c r="G29" i="10"/>
  <c r="G28" i="10"/>
  <c r="I27" i="10"/>
  <c r="G27" i="10"/>
  <c r="G26" i="10"/>
  <c r="O23" i="10"/>
  <c r="N23" i="10"/>
  <c r="M23" i="10"/>
  <c r="L23" i="10"/>
  <c r="K23" i="10"/>
  <c r="J23" i="10"/>
  <c r="I23" i="10"/>
  <c r="H23" i="10"/>
  <c r="F23" i="10"/>
  <c r="E23" i="10"/>
  <c r="D22" i="10"/>
  <c r="G22" i="10" s="1"/>
  <c r="G21" i="10"/>
  <c r="G20" i="10"/>
  <c r="G19" i="10"/>
  <c r="G18" i="10"/>
  <c r="G17" i="10"/>
  <c r="G16" i="10"/>
  <c r="G15" i="10"/>
  <c r="G14" i="10"/>
  <c r="G13" i="10"/>
  <c r="G12" i="10"/>
  <c r="D11" i="10"/>
  <c r="G11" i="10" s="1"/>
  <c r="D10" i="10"/>
  <c r="D9" i="10"/>
  <c r="G9" i="10" s="1"/>
  <c r="G8" i="10"/>
  <c r="G7" i="10"/>
  <c r="G6" i="10"/>
  <c r="D6" i="10"/>
  <c r="G5" i="10"/>
  <c r="M24" i="11" l="1"/>
  <c r="D23" i="10"/>
  <c r="O39" i="10"/>
  <c r="G37" i="10"/>
  <c r="I30" i="10"/>
  <c r="M22" i="11"/>
  <c r="M25" i="11" s="1"/>
  <c r="M27" i="11" s="1"/>
  <c r="J39" i="10"/>
  <c r="I24" i="11"/>
  <c r="L24" i="11"/>
  <c r="L25" i="11" s="1"/>
  <c r="L27" i="11" s="1"/>
  <c r="J25" i="11"/>
  <c r="J27" i="11" s="1"/>
  <c r="H27" i="11"/>
  <c r="H28" i="11" s="1"/>
  <c r="N21" i="11"/>
  <c r="K24" i="11"/>
  <c r="K25" i="11" s="1"/>
  <c r="K27" i="11" s="1"/>
  <c r="N24" i="11"/>
  <c r="G10" i="10"/>
  <c r="G23" i="10" s="1"/>
  <c r="I39" i="10"/>
  <c r="M39" i="10"/>
  <c r="G30" i="10"/>
  <c r="N39" i="10"/>
  <c r="K39" i="10"/>
  <c r="H39" i="10"/>
  <c r="H40" i="10" s="1"/>
  <c r="L39" i="10"/>
  <c r="I25" i="11"/>
  <c r="I27" i="11" s="1"/>
  <c r="I28" i="11" s="1"/>
  <c r="G10" i="11"/>
  <c r="G15" i="11" s="1"/>
  <c r="O21" i="11" l="1"/>
  <c r="N22" i="11"/>
  <c r="N23" i="11"/>
  <c r="N25" i="11" s="1"/>
  <c r="N27" i="11" s="1"/>
  <c r="I40" i="10"/>
  <c r="J40" i="10" s="1"/>
  <c r="K40" i="10" s="1"/>
  <c r="L40" i="10" s="1"/>
  <c r="M40" i="10" s="1"/>
  <c r="N40" i="10" s="1"/>
  <c r="O40" i="10" s="1"/>
  <c r="J28" i="11"/>
  <c r="K28" i="11" s="1"/>
  <c r="L28" i="11" s="1"/>
  <c r="M28" i="11" s="1"/>
  <c r="N28" i="11" s="1"/>
  <c r="Q25" i="6"/>
  <c r="P25" i="6"/>
  <c r="O25" i="6"/>
  <c r="N25" i="6"/>
  <c r="M25" i="6"/>
  <c r="L25" i="6"/>
  <c r="K25" i="6"/>
  <c r="J25" i="6"/>
  <c r="I25" i="6"/>
  <c r="H25" i="6"/>
  <c r="F25" i="6"/>
  <c r="E25" i="6"/>
  <c r="D25" i="6"/>
  <c r="G24" i="6"/>
  <c r="G23" i="6"/>
  <c r="G22" i="6"/>
  <c r="G21" i="6"/>
  <c r="Q18" i="6"/>
  <c r="P18" i="6"/>
  <c r="O18" i="6"/>
  <c r="N18" i="6"/>
  <c r="M18" i="6"/>
  <c r="L18" i="6"/>
  <c r="K18" i="6"/>
  <c r="J18" i="6"/>
  <c r="I18" i="6"/>
  <c r="H18" i="6"/>
  <c r="F18" i="6"/>
  <c r="E18" i="6"/>
  <c r="D18" i="6"/>
  <c r="G17" i="6"/>
  <c r="G16" i="6"/>
  <c r="G18" i="6" s="1"/>
  <c r="Q13" i="6"/>
  <c r="P13" i="6"/>
  <c r="P27" i="6" s="1"/>
  <c r="O13" i="6"/>
  <c r="O27" i="6" s="1"/>
  <c r="N13" i="6"/>
  <c r="N27" i="6" s="1"/>
  <c r="M13" i="6"/>
  <c r="L13" i="6"/>
  <c r="K13" i="6"/>
  <c r="K27" i="6" s="1"/>
  <c r="J13" i="6"/>
  <c r="I13" i="6"/>
  <c r="H13" i="6"/>
  <c r="H27" i="6" s="1"/>
  <c r="H28" i="6" s="1"/>
  <c r="F13" i="6"/>
  <c r="E13" i="6"/>
  <c r="D13" i="6"/>
  <c r="G12" i="6"/>
  <c r="G11" i="6"/>
  <c r="G10" i="6"/>
  <c r="G9" i="6"/>
  <c r="G8" i="6"/>
  <c r="G7" i="6"/>
  <c r="G6" i="6"/>
  <c r="G5" i="6"/>
  <c r="I27" i="6" l="1"/>
  <c r="G25" i="6"/>
  <c r="J27" i="6"/>
  <c r="L27" i="6"/>
  <c r="G13" i="6"/>
  <c r="M27" i="6"/>
  <c r="Q27" i="6"/>
  <c r="O22" i="11"/>
  <c r="O23" i="11"/>
  <c r="O24" i="11"/>
  <c r="I28" i="6"/>
  <c r="J28" i="6" s="1"/>
  <c r="K28" i="6" s="1"/>
  <c r="L28" i="6" s="1"/>
  <c r="M28" i="6" s="1"/>
  <c r="N28" i="6" s="1"/>
  <c r="O28" i="6" s="1"/>
  <c r="P28" i="6" s="1"/>
  <c r="Q28" i="6" s="1"/>
  <c r="O25" i="11" l="1"/>
  <c r="O27" i="11" s="1"/>
  <c r="O28" i="11" s="1"/>
</calcChain>
</file>

<file path=xl/sharedStrings.xml><?xml version="1.0" encoding="utf-8"?>
<sst xmlns="http://schemas.openxmlformats.org/spreadsheetml/2006/main" count="131" uniqueCount="81">
  <si>
    <t>Project Costs</t>
  </si>
  <si>
    <t>Personnel</t>
  </si>
  <si>
    <t>Purchased</t>
  </si>
  <si>
    <t>Other</t>
  </si>
  <si>
    <t>Total</t>
  </si>
  <si>
    <t>Cost/Benefit Category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</si>
  <si>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</si>
  <si>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</si>
  <si>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</si>
  <si>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</si>
  <si>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</si>
  <si>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</si>
  <si>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</si>
  <si>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</si>
  <si>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</si>
  <si>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</si>
  <si>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Project Costs</t>
  </si>
  <si>
    <t>Period total</t>
  </si>
  <si>
    <t>Cumulative total</t>
  </si>
  <si>
    <t>Hardware Development</t>
  </si>
  <si>
    <t>Software Development</t>
  </si>
  <si>
    <t>Prototypes</t>
  </si>
  <si>
    <t>Development Testing</t>
  </si>
  <si>
    <t>Qualification Testing</t>
  </si>
  <si>
    <t>Project Estimating &amp; ROI Approval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</si>
  <si>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</si>
  <si>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</si>
  <si>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</si>
  <si>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</si>
  <si>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</si>
  <si>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</si>
  <si>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</si>
  <si>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</si>
  <si>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Operating Expenses - Cost &amp; Benefit</t>
  </si>
  <si>
    <t>Addition of New Operating Expenses</t>
  </si>
  <si>
    <t>Elimination of Old Operating Expenses</t>
  </si>
  <si>
    <t>Total Operating Expenses</t>
  </si>
  <si>
    <t>Sales Impact - Cost &amp; Benefit</t>
  </si>
  <si>
    <t>New Sales</t>
  </si>
  <si>
    <t>Variable Cost of New Sales</t>
  </si>
  <si>
    <t>Sales Loss (negative number)</t>
  </si>
  <si>
    <t>Variable Cost of Sales Loss (positive number)</t>
  </si>
  <si>
    <t>Total Sales Impact</t>
  </si>
  <si>
    <t>Project Management</t>
  </si>
  <si>
    <t>Project manager for 14 months</t>
  </si>
  <si>
    <t>Travel expenses for supplier visits</t>
  </si>
  <si>
    <t>Call Center</t>
  </si>
  <si>
    <t>Project support one person 14 months</t>
  </si>
  <si>
    <t>User Testing 3 people for 2 months</t>
  </si>
  <si>
    <t>Training of 70 people</t>
  </si>
  <si>
    <t>IT</t>
  </si>
  <si>
    <t>Purchasing</t>
  </si>
  <si>
    <t>System software suppplier</t>
  </si>
  <si>
    <t>Hardware</t>
  </si>
  <si>
    <t>Oversight and support at #1,200 per mo.</t>
  </si>
  <si>
    <t xml:space="preserve">Requirements definitino </t>
  </si>
  <si>
    <t>System Architecture</t>
  </si>
  <si>
    <t>Unit testing  &amp; supplier support</t>
  </si>
  <si>
    <t xml:space="preserve">System and user testing </t>
  </si>
  <si>
    <t>Documentation</t>
  </si>
  <si>
    <t>Hardware Installation</t>
  </si>
  <si>
    <t>Productivity from reduced errors</t>
  </si>
  <si>
    <t>Maintenance</t>
  </si>
  <si>
    <t>$1,500,000 per year - growing $100,000</t>
  </si>
  <si>
    <t>none</t>
  </si>
  <si>
    <t>-$900,000 per year - growing -$60,000</t>
  </si>
  <si>
    <t>Product Development Project</t>
  </si>
  <si>
    <t>Call Center Upgrade Project</t>
  </si>
  <si>
    <t>Tooling &amp; Test Equipment</t>
  </si>
  <si>
    <t>Manufacturing Pilot Run</t>
  </si>
  <si>
    <t>System Upgrades</t>
  </si>
  <si>
    <t>Advertising Campaign</t>
  </si>
  <si>
    <t>Market Launch</t>
  </si>
  <si>
    <t>Increased annual advertising</t>
  </si>
  <si>
    <t>COGS per unit</t>
  </si>
  <si>
    <t>Price - online retail (70% of sales)</t>
  </si>
  <si>
    <t>Price - wholesale (30% of sales</t>
  </si>
  <si>
    <t>Project Sales Volumne</t>
  </si>
  <si>
    <t>Exercise</t>
  </si>
  <si>
    <t>Fin5.05 Net Present Value</t>
  </si>
  <si>
    <t>Use the two projects that were used with the Payback Period and Breakeven Analysis and are found on other worksheets in this workbook.  Conduct a seven year NPV using a 12% discount rate.  The assumed annual unit sales volume is shown for the product development project on the line above the value of the sales.  Which project has the higher NPV?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</si>
</sst>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37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quotePrefix="1" applyNumberFormat="1"/>
    <xf numFmtId="0" fontId="3" fillId="0" borderId="0" xfId="0" applyFont="1"/>
    <xf numFmtId="0" fontId="1" fillId="0" borderId="0" xfId="0" applyFont="1" applyAlignment="1">
      <alignment horizontal="center"/>
    </xf>
    <xf numFmtId="165" fontId="0" fillId="0" borderId="0" xfId="0" quotePrefix="1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C5" sqref="C5"/>
    </sheetView>
  </sheetViews>
  <sheetFormatPr defaultRowHeight="14.4" x14ac:dyDescent="0.3"/>
  <cols>
    <col min="1" max="1" width="3.6640625" style="1" customWidth="1"/>
    <col min="2" max="2" width="3.6640625" customWidth="1"/>
    <col min="3" max="3" width="35.6640625" customWidth="1"/>
    <col min="4" max="7" width="10.6640625" customWidth="1"/>
  </cols>
  <sheetData>
    <row r="1" spans="1:18" ht="21" x14ac:dyDescent="0.4">
      <c r="A1" s="2" t="s">
        <v>24</v>
      </c>
    </row>
    <row r="3" spans="1:18" s="6" customFormat="1" x14ac:dyDescent="0.3">
      <c r="A3" s="14" t="s">
        <v>5</v>
      </c>
      <c r="B3" s="14"/>
      <c r="C3" s="14"/>
      <c r="D3" s="6" t="s">
        <v>1</v>
      </c>
      <c r="E3" s="6" t="s">
        <v>2</v>
      </c>
      <c r="F3" s="6" t="s">
        <v>3</v>
      </c>
      <c r="G3" s="6" t="s">
        <v>4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</row>
    <row r="4" spans="1:18" x14ac:dyDescent="0.3">
      <c r="A4" s="1" t="s">
        <v>0</v>
      </c>
    </row>
    <row r="5" spans="1:18" x14ac:dyDescent="0.3">
      <c r="B5" t="s">
        <v>25</v>
      </c>
      <c r="D5" s="3"/>
      <c r="E5" s="3"/>
      <c r="F5" s="3"/>
      <c r="G5" s="3">
        <f>SUM(D5:F5)</f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3">
      <c r="B6" t="s">
        <v>26</v>
      </c>
      <c r="D6" s="3"/>
      <c r="E6" s="3"/>
      <c r="F6" s="3"/>
      <c r="G6" s="3">
        <f t="shared" ref="G6:G12" si="0">SUM(D6:F6)</f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3">
      <c r="B7" t="s">
        <v>27</v>
      </c>
      <c r="D7" s="3"/>
      <c r="E7" s="3"/>
      <c r="F7" s="3"/>
      <c r="G7" s="3">
        <f t="shared" si="0"/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3">
      <c r="B8" t="s">
        <v>28</v>
      </c>
      <c r="D8" s="3"/>
      <c r="E8" s="3"/>
      <c r="F8" s="3"/>
      <c r="G8" s="3">
        <f t="shared" si="0"/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3">
      <c r="B9" t="s">
        <v>29</v>
      </c>
      <c r="D9" s="3"/>
      <c r="E9" s="3"/>
      <c r="F9" s="3"/>
      <c r="G9" s="3">
        <f t="shared" si="0"/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3">
      <c r="B10" t="s">
        <v>30</v>
      </c>
      <c r="D10" s="3"/>
      <c r="E10" s="3"/>
      <c r="F10" s="3"/>
      <c r="G10" s="3">
        <f t="shared" si="0"/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3">
      <c r="B11" t="s">
        <v>31</v>
      </c>
      <c r="D11" s="3"/>
      <c r="E11" s="3"/>
      <c r="F11" s="3"/>
      <c r="G11" s="3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">
      <c r="B12" t="s">
        <v>32</v>
      </c>
      <c r="D12" s="3"/>
      <c r="E12" s="3"/>
      <c r="F12" s="3"/>
      <c r="G12" s="3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3">
      <c r="A13" s="1" t="s">
        <v>16</v>
      </c>
      <c r="D13" s="3">
        <f t="shared" ref="D13:Q13" si="1">SUM(D5:D12)</f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3">
        <f t="shared" si="1"/>
        <v>0</v>
      </c>
      <c r="O13" s="3">
        <f t="shared" si="1"/>
        <v>0</v>
      </c>
      <c r="P13" s="3">
        <f t="shared" si="1"/>
        <v>0</v>
      </c>
      <c r="Q13" s="3">
        <f t="shared" si="1"/>
        <v>0</v>
      </c>
      <c r="R13" s="3"/>
    </row>
    <row r="14" spans="1:18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">
      <c r="A15" s="1" t="s">
        <v>33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">
      <c r="B16" t="s">
        <v>34</v>
      </c>
      <c r="D16" s="3"/>
      <c r="E16" s="3"/>
      <c r="F16" s="3"/>
      <c r="G16" s="3">
        <f>SUM(D16:F16)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3">
      <c r="B17" t="s">
        <v>35</v>
      </c>
      <c r="D17" s="3"/>
      <c r="E17" s="3"/>
      <c r="F17" s="3"/>
      <c r="G17" s="3">
        <f>SUM(D17:F17)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3">
      <c r="A18" s="1" t="s">
        <v>36</v>
      </c>
      <c r="D18" s="3">
        <f>SUM(D16:D17)</f>
        <v>0</v>
      </c>
      <c r="E18" s="3">
        <f t="shared" ref="E18:Q18" si="2">SUM(E16:E17)</f>
        <v>0</v>
      </c>
      <c r="F18" s="3">
        <f t="shared" si="2"/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  <c r="M18" s="3">
        <f t="shared" si="2"/>
        <v>0</v>
      </c>
      <c r="N18" s="3">
        <f t="shared" si="2"/>
        <v>0</v>
      </c>
      <c r="O18" s="3">
        <f t="shared" si="2"/>
        <v>0</v>
      </c>
      <c r="P18" s="3">
        <f t="shared" si="2"/>
        <v>0</v>
      </c>
      <c r="Q18" s="3">
        <f t="shared" si="2"/>
        <v>0</v>
      </c>
      <c r="R18" s="3"/>
    </row>
    <row r="19" spans="1:18" x14ac:dyDescent="0.3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3">
      <c r="A20" s="1" t="s">
        <v>37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3">
      <c r="B21" t="s">
        <v>38</v>
      </c>
      <c r="D21" s="3"/>
      <c r="E21" s="3"/>
      <c r="F21" s="3"/>
      <c r="G21" s="3">
        <f>SUM(D21:F21)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3">
      <c r="B22" t="s">
        <v>39</v>
      </c>
      <c r="D22" s="3"/>
      <c r="E22" s="3"/>
      <c r="F22" s="3"/>
      <c r="G22" s="3">
        <f>SUM(D22:F22)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3">
      <c r="B23" t="s">
        <v>40</v>
      </c>
      <c r="D23" s="3"/>
      <c r="E23" s="3"/>
      <c r="F23" s="3"/>
      <c r="G23" s="3">
        <f>SUM(D23:F23)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x14ac:dyDescent="0.3">
      <c r="B24" t="s">
        <v>41</v>
      </c>
      <c r="D24" s="3"/>
      <c r="E24" s="3"/>
      <c r="F24" s="3"/>
      <c r="G24" s="3">
        <f>SUM(D24:F24)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3">
      <c r="A25" s="1" t="s">
        <v>42</v>
      </c>
      <c r="D25" s="3">
        <f t="shared" ref="D25:Q25" si="3">SUM(D21:D24)</f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  <c r="I25" s="3">
        <f t="shared" si="3"/>
        <v>0</v>
      </c>
      <c r="J25" s="3">
        <f t="shared" si="3"/>
        <v>0</v>
      </c>
      <c r="K25" s="3">
        <f t="shared" si="3"/>
        <v>0</v>
      </c>
      <c r="L25" s="3">
        <f t="shared" si="3"/>
        <v>0</v>
      </c>
      <c r="M25" s="3">
        <f t="shared" si="3"/>
        <v>0</v>
      </c>
      <c r="N25" s="3">
        <f t="shared" si="3"/>
        <v>0</v>
      </c>
      <c r="O25" s="3">
        <f t="shared" si="3"/>
        <v>0</v>
      </c>
      <c r="P25" s="3">
        <f t="shared" si="3"/>
        <v>0</v>
      </c>
      <c r="Q25" s="3">
        <f t="shared" si="3"/>
        <v>0</v>
      </c>
      <c r="R25" s="3"/>
    </row>
    <row r="27" spans="1:18" x14ac:dyDescent="0.3">
      <c r="A27" s="14" t="s">
        <v>17</v>
      </c>
      <c r="B27" s="14"/>
      <c r="C27" s="14"/>
      <c r="H27" s="3">
        <f>H13+H18+H25</f>
        <v>0</v>
      </c>
      <c r="I27" s="3">
        <f t="shared" ref="I27:Q27" si="4">I13+I18+I25</f>
        <v>0</v>
      </c>
      <c r="J27" s="3">
        <f t="shared" si="4"/>
        <v>0</v>
      </c>
      <c r="K27" s="3">
        <f t="shared" si="4"/>
        <v>0</v>
      </c>
      <c r="L27" s="3">
        <f t="shared" si="4"/>
        <v>0</v>
      </c>
      <c r="M27" s="3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3">
        <f t="shared" si="4"/>
        <v>0</v>
      </c>
    </row>
    <row r="28" spans="1:18" x14ac:dyDescent="0.3">
      <c r="A28" s="14" t="s">
        <v>18</v>
      </c>
      <c r="B28" s="14"/>
      <c r="C28" s="14"/>
      <c r="H28" s="3">
        <f>H27</f>
        <v>0</v>
      </c>
      <c r="I28" s="3">
        <f>H28+I27</f>
        <v>0</v>
      </c>
      <c r="J28" s="3">
        <f t="shared" ref="J28:Q28" si="5">I28+J27</f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  <c r="N28" s="3">
        <f t="shared" si="5"/>
        <v>0</v>
      </c>
      <c r="O28" s="3">
        <f t="shared" si="5"/>
        <v>0</v>
      </c>
      <c r="P28" s="3">
        <f t="shared" si="5"/>
        <v>0</v>
      </c>
      <c r="Q28" s="3">
        <f t="shared" si="5"/>
        <v>0</v>
      </c>
    </row>
  </sheetData>
  <mergeCells count="3">
    <mergeCell ref="A3:C3"/>
    <mergeCell ref="A27:C27"/>
    <mergeCell ref="A28:C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6" sqref="A6"/>
    </sheetView>
  </sheetViews>
  <sheetFormatPr defaultRowHeight="14.4" x14ac:dyDescent="0.3"/>
  <cols>
    <col min="1" max="1" width="61.77734375" customWidth="1"/>
  </cols>
  <sheetData>
    <row r="1" spans="1:1" ht="25.8" x14ac:dyDescent="0.5">
      <c r="A1" s="12" t="s">
        <v>78</v>
      </c>
    </row>
    <row r="2" spans="1:1" ht="18" x14ac:dyDescent="0.35">
      <c r="A2" s="11" t="s">
        <v>79</v>
      </c>
    </row>
    <row r="4" spans="1:1" ht="85.8" customHeight="1" x14ac:dyDescent="0.3">
      <c r="A4" s="1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defaultRowHeight="14.4" x14ac:dyDescent="0.3"/>
  <cols>
    <col min="1" max="1" width="3.6640625" style="1" customWidth="1"/>
    <col min="2" max="2" width="3.6640625" customWidth="1"/>
    <col min="3" max="3" width="35.6640625" customWidth="1"/>
    <col min="4" max="4" width="10.6640625" customWidth="1"/>
    <col min="5" max="5" width="12.77734375" customWidth="1"/>
    <col min="6" max="6" width="10.6640625" customWidth="1"/>
    <col min="7" max="7" width="12.77734375" customWidth="1"/>
    <col min="8" max="15" width="11.77734375" customWidth="1"/>
  </cols>
  <sheetData>
    <row r="1" spans="1:16" ht="21" x14ac:dyDescent="0.4">
      <c r="A1" s="2" t="s">
        <v>24</v>
      </c>
      <c r="E1" s="8" t="s">
        <v>67</v>
      </c>
    </row>
    <row r="3" spans="1:16" s="9" customFormat="1" x14ac:dyDescent="0.3">
      <c r="A3" s="14" t="s">
        <v>5</v>
      </c>
      <c r="B3" s="14"/>
      <c r="C3" s="14"/>
      <c r="D3" s="9" t="s">
        <v>1</v>
      </c>
      <c r="E3" s="9" t="s">
        <v>2</v>
      </c>
      <c r="F3" s="9" t="s">
        <v>3</v>
      </c>
      <c r="G3" s="9" t="s">
        <v>4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</row>
    <row r="4" spans="1:16" x14ac:dyDescent="0.3">
      <c r="A4" s="1" t="s">
        <v>0</v>
      </c>
    </row>
    <row r="5" spans="1:16" x14ac:dyDescent="0.3">
      <c r="B5" t="s">
        <v>43</v>
      </c>
      <c r="D5" s="3"/>
      <c r="E5" s="3"/>
      <c r="F5" s="3"/>
      <c r="G5" s="3">
        <f>SUM(D5:F5)</f>
        <v>0</v>
      </c>
      <c r="H5" s="3"/>
      <c r="I5" s="3"/>
      <c r="J5" s="3"/>
      <c r="K5" s="3"/>
      <c r="L5" s="3"/>
      <c r="M5" s="3"/>
      <c r="N5" s="3"/>
      <c r="O5" s="3"/>
      <c r="P5" s="3"/>
    </row>
    <row r="6" spans="1:16" x14ac:dyDescent="0.3">
      <c r="C6" t="s">
        <v>44</v>
      </c>
      <c r="D6" s="3">
        <f>14*-4000</f>
        <v>-56000</v>
      </c>
      <c r="E6" s="3"/>
      <c r="F6" s="3"/>
      <c r="G6" s="3">
        <f t="shared" ref="G6:G22" si="0">SUM(D6:F6)</f>
        <v>-56000</v>
      </c>
      <c r="H6" s="3">
        <v>-48000</v>
      </c>
      <c r="I6" s="3">
        <v>-8000</v>
      </c>
      <c r="J6" s="3"/>
      <c r="K6" s="3"/>
      <c r="L6" s="3"/>
      <c r="M6" s="3"/>
      <c r="N6" s="3"/>
      <c r="O6" s="3"/>
      <c r="P6" s="3"/>
    </row>
    <row r="7" spans="1:16" x14ac:dyDescent="0.3">
      <c r="C7" t="s">
        <v>45</v>
      </c>
      <c r="D7" s="3"/>
      <c r="E7" s="3"/>
      <c r="F7" s="3">
        <v>-15000</v>
      </c>
      <c r="G7" s="3">
        <f t="shared" si="0"/>
        <v>-15000</v>
      </c>
      <c r="H7" s="3">
        <v>-15000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B8" t="s">
        <v>46</v>
      </c>
      <c r="D8" s="3"/>
      <c r="E8" s="3"/>
      <c r="F8" s="3"/>
      <c r="G8" s="3">
        <f t="shared" si="0"/>
        <v>0</v>
      </c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C9" t="s">
        <v>47</v>
      </c>
      <c r="D9" s="3">
        <f>14*-6000</f>
        <v>-84000</v>
      </c>
      <c r="E9" s="3"/>
      <c r="F9" s="3"/>
      <c r="G9" s="3">
        <f t="shared" si="0"/>
        <v>-84000</v>
      </c>
      <c r="H9" s="3">
        <v>-72000</v>
      </c>
      <c r="I9" s="3">
        <v>-12000</v>
      </c>
      <c r="J9" s="3"/>
      <c r="K9" s="3"/>
      <c r="L9" s="3"/>
      <c r="M9" s="3"/>
      <c r="N9" s="3"/>
      <c r="O9" s="3"/>
      <c r="P9" s="3"/>
    </row>
    <row r="10" spans="1:16" x14ac:dyDescent="0.3">
      <c r="C10" t="s">
        <v>48</v>
      </c>
      <c r="D10" s="3">
        <f>6*-5000</f>
        <v>-30000</v>
      </c>
      <c r="E10" s="3"/>
      <c r="F10" s="3"/>
      <c r="G10" s="3">
        <f t="shared" si="0"/>
        <v>-30000</v>
      </c>
      <c r="H10" s="3"/>
      <c r="I10" s="3">
        <v>-30000</v>
      </c>
      <c r="J10" s="3"/>
      <c r="K10" s="3"/>
      <c r="L10" s="3"/>
      <c r="M10" s="3"/>
      <c r="N10" s="3"/>
      <c r="O10" s="3"/>
      <c r="P10" s="3"/>
    </row>
    <row r="11" spans="1:16" x14ac:dyDescent="0.3">
      <c r="C11" t="s">
        <v>49</v>
      </c>
      <c r="D11" s="3">
        <f>70*-1200</f>
        <v>-84000</v>
      </c>
      <c r="E11" s="3"/>
      <c r="F11" s="3"/>
      <c r="G11" s="3">
        <f t="shared" si="0"/>
        <v>-84000</v>
      </c>
      <c r="H11" s="3"/>
      <c r="I11" s="3">
        <v>-84000</v>
      </c>
      <c r="J11" s="3"/>
      <c r="K11" s="3"/>
      <c r="L11" s="3"/>
      <c r="M11" s="3"/>
      <c r="N11" s="3"/>
      <c r="O11" s="3"/>
      <c r="P11" s="3"/>
    </row>
    <row r="12" spans="1:16" x14ac:dyDescent="0.3">
      <c r="B12" t="s">
        <v>50</v>
      </c>
      <c r="D12" s="3"/>
      <c r="E12" s="3"/>
      <c r="F12" s="3"/>
      <c r="G12" s="3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C13" t="s">
        <v>55</v>
      </c>
      <c r="D13" s="3">
        <v>-15000</v>
      </c>
      <c r="E13" s="3"/>
      <c r="F13" s="3"/>
      <c r="G13" s="3">
        <f t="shared" si="0"/>
        <v>-15000</v>
      </c>
      <c r="H13" s="3">
        <v>-15000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C14" t="s">
        <v>56</v>
      </c>
      <c r="D14" s="3">
        <v>-75000</v>
      </c>
      <c r="E14" s="3"/>
      <c r="F14" s="3"/>
      <c r="G14" s="3">
        <f t="shared" si="0"/>
        <v>-75000</v>
      </c>
      <c r="H14" s="3">
        <v>-75000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C15" t="s">
        <v>57</v>
      </c>
      <c r="D15" s="3">
        <v>-110000</v>
      </c>
      <c r="E15" s="3"/>
      <c r="F15" s="3"/>
      <c r="G15" s="3">
        <f t="shared" si="0"/>
        <v>-110000</v>
      </c>
      <c r="H15" s="3">
        <v>-110000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C16" t="s">
        <v>58</v>
      </c>
      <c r="D16" s="3">
        <v>-155000</v>
      </c>
      <c r="E16" s="3"/>
      <c r="F16" s="3"/>
      <c r="G16" s="3">
        <f t="shared" si="0"/>
        <v>-155000</v>
      </c>
      <c r="H16" s="3"/>
      <c r="I16" s="3">
        <v>-155000</v>
      </c>
      <c r="J16" s="3"/>
      <c r="K16" s="3"/>
      <c r="L16" s="3"/>
      <c r="M16" s="3"/>
      <c r="N16" s="3"/>
      <c r="O16" s="3"/>
      <c r="P16" s="3"/>
    </row>
    <row r="17" spans="1:16" x14ac:dyDescent="0.3">
      <c r="C17" t="s">
        <v>60</v>
      </c>
      <c r="D17" s="3">
        <v>-80000</v>
      </c>
      <c r="E17" s="3"/>
      <c r="F17" s="3"/>
      <c r="G17" s="3">
        <f t="shared" si="0"/>
        <v>-80000</v>
      </c>
      <c r="H17" s="3">
        <v>-80000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C18" t="s">
        <v>59</v>
      </c>
      <c r="D18" s="3">
        <v>-140000</v>
      </c>
      <c r="E18" s="3"/>
      <c r="F18" s="3"/>
      <c r="G18" s="3">
        <f t="shared" si="0"/>
        <v>-140000</v>
      </c>
      <c r="H18" s="3">
        <v>-70000</v>
      </c>
      <c r="I18" s="3">
        <v>-70000</v>
      </c>
      <c r="J18" s="3"/>
      <c r="K18" s="3"/>
      <c r="L18" s="3"/>
      <c r="M18" s="3"/>
      <c r="N18" s="3"/>
      <c r="O18" s="3"/>
      <c r="P18" s="3"/>
    </row>
    <row r="19" spans="1:16" x14ac:dyDescent="0.3">
      <c r="B19" t="s">
        <v>51</v>
      </c>
      <c r="D19" s="3"/>
      <c r="E19" s="3"/>
      <c r="F19" s="3"/>
      <c r="G19" s="3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3">
      <c r="C20" t="s">
        <v>52</v>
      </c>
      <c r="D20" s="3"/>
      <c r="E20" s="3">
        <v>-1200000</v>
      </c>
      <c r="F20" s="3"/>
      <c r="G20" s="3">
        <f t="shared" si="0"/>
        <v>-1200000</v>
      </c>
      <c r="H20" s="3">
        <v>-1200000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C21" t="s">
        <v>53</v>
      </c>
      <c r="D21" s="3"/>
      <c r="E21" s="3">
        <v>-70000</v>
      </c>
      <c r="F21" s="3"/>
      <c r="G21" s="3">
        <f t="shared" si="0"/>
        <v>-70000</v>
      </c>
      <c r="H21" s="3">
        <v>-70000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C22" t="s">
        <v>54</v>
      </c>
      <c r="D22" s="3">
        <f>14*-1200</f>
        <v>-16800</v>
      </c>
      <c r="E22" s="3"/>
      <c r="F22" s="3"/>
      <c r="G22" s="3">
        <f t="shared" si="0"/>
        <v>-16800</v>
      </c>
      <c r="H22" s="3">
        <v>-14400</v>
      </c>
      <c r="I22" s="3">
        <v>-2400</v>
      </c>
      <c r="J22" s="3"/>
      <c r="K22" s="3"/>
      <c r="L22" s="3"/>
      <c r="M22" s="3"/>
      <c r="N22" s="3"/>
      <c r="O22" s="3"/>
      <c r="P22" s="3"/>
    </row>
    <row r="23" spans="1:16" x14ac:dyDescent="0.3">
      <c r="A23" s="1" t="s">
        <v>16</v>
      </c>
      <c r="D23" s="3">
        <f t="shared" ref="D23:O23" si="1">SUM(D5:D22)</f>
        <v>-845800</v>
      </c>
      <c r="E23" s="3">
        <f t="shared" si="1"/>
        <v>-1270000</v>
      </c>
      <c r="F23" s="3">
        <f t="shared" si="1"/>
        <v>-15000</v>
      </c>
      <c r="G23" s="3">
        <f t="shared" si="1"/>
        <v>-2130800</v>
      </c>
      <c r="H23" s="3">
        <f t="shared" si="1"/>
        <v>-1769400</v>
      </c>
      <c r="I23" s="3">
        <f t="shared" si="1"/>
        <v>-361400</v>
      </c>
      <c r="J23" s="3">
        <f t="shared" si="1"/>
        <v>0</v>
      </c>
      <c r="K23" s="3">
        <f t="shared" si="1"/>
        <v>0</v>
      </c>
      <c r="L23" s="3">
        <f t="shared" si="1"/>
        <v>0</v>
      </c>
      <c r="M23" s="3">
        <f t="shared" si="1"/>
        <v>0</v>
      </c>
      <c r="N23" s="3">
        <f t="shared" si="1"/>
        <v>0</v>
      </c>
      <c r="O23" s="3">
        <f t="shared" si="1"/>
        <v>0</v>
      </c>
      <c r="P23" s="3"/>
    </row>
    <row r="24" spans="1:16" x14ac:dyDescent="0.3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" t="s">
        <v>33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3">
      <c r="B26" t="s">
        <v>46</v>
      </c>
      <c r="D26" s="3"/>
      <c r="E26" s="3"/>
      <c r="F26" s="3"/>
      <c r="G26" s="3">
        <f>SUM(D26:F26)</f>
        <v>0</v>
      </c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3">
      <c r="C27" t="s">
        <v>61</v>
      </c>
      <c r="D27" s="3">
        <v>330000</v>
      </c>
      <c r="E27" s="3"/>
      <c r="F27" s="3"/>
      <c r="G27" s="3">
        <f t="shared" ref="G27:G28" si="2">SUM(D27:F27)</f>
        <v>330000</v>
      </c>
      <c r="H27" s="3"/>
      <c r="I27" s="3">
        <f>5*D27/6</f>
        <v>275000</v>
      </c>
      <c r="J27" s="3">
        <v>330000</v>
      </c>
      <c r="K27" s="3">
        <v>330000</v>
      </c>
      <c r="L27" s="3">
        <v>330000</v>
      </c>
      <c r="M27" s="3">
        <v>330000</v>
      </c>
      <c r="N27" s="3">
        <v>330000</v>
      </c>
      <c r="O27" s="3">
        <v>330000</v>
      </c>
      <c r="P27" s="3"/>
    </row>
    <row r="28" spans="1:16" x14ac:dyDescent="0.3">
      <c r="B28" t="s">
        <v>50</v>
      </c>
      <c r="D28" s="3"/>
      <c r="E28" s="3"/>
      <c r="F28" s="3"/>
      <c r="G28" s="3">
        <f t="shared" si="2"/>
        <v>0</v>
      </c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3">
      <c r="C29" t="s">
        <v>62</v>
      </c>
      <c r="D29" s="3"/>
      <c r="E29" s="3"/>
      <c r="F29" s="3">
        <v>96000</v>
      </c>
      <c r="G29" s="3">
        <f>SUM(D29:F29)</f>
        <v>96000</v>
      </c>
      <c r="H29" s="3"/>
      <c r="I29" s="3">
        <f>5*F29/6</f>
        <v>80000</v>
      </c>
      <c r="J29" s="3">
        <v>96000</v>
      </c>
      <c r="K29" s="3">
        <v>96000</v>
      </c>
      <c r="L29" s="3">
        <v>96000</v>
      </c>
      <c r="M29" s="3">
        <v>96000</v>
      </c>
      <c r="N29" s="3">
        <v>96000</v>
      </c>
      <c r="O29" s="3">
        <v>96000</v>
      </c>
      <c r="P29" s="3"/>
    </row>
    <row r="30" spans="1:16" x14ac:dyDescent="0.3">
      <c r="A30" s="1" t="s">
        <v>36</v>
      </c>
      <c r="D30" s="3">
        <f>SUM(D26:D29)</f>
        <v>330000</v>
      </c>
      <c r="E30" s="3">
        <f t="shared" ref="E30:O30" si="3">SUM(E26:E29)</f>
        <v>0</v>
      </c>
      <c r="F30" s="3">
        <f t="shared" si="3"/>
        <v>96000</v>
      </c>
      <c r="G30" s="3">
        <f t="shared" si="3"/>
        <v>426000</v>
      </c>
      <c r="H30" s="3">
        <f t="shared" si="3"/>
        <v>0</v>
      </c>
      <c r="I30" s="3">
        <f t="shared" si="3"/>
        <v>355000</v>
      </c>
      <c r="J30" s="3">
        <f t="shared" si="3"/>
        <v>426000</v>
      </c>
      <c r="K30" s="3">
        <f t="shared" si="3"/>
        <v>426000</v>
      </c>
      <c r="L30" s="3">
        <f t="shared" si="3"/>
        <v>426000</v>
      </c>
      <c r="M30" s="3">
        <f t="shared" si="3"/>
        <v>426000</v>
      </c>
      <c r="N30" s="3">
        <f t="shared" si="3"/>
        <v>426000</v>
      </c>
      <c r="O30" s="3">
        <f t="shared" si="3"/>
        <v>426000</v>
      </c>
      <c r="P30" s="3"/>
    </row>
    <row r="31" spans="1:16" x14ac:dyDescent="0.3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37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3">
      <c r="B33" t="s">
        <v>38</v>
      </c>
      <c r="D33" s="3" t="s">
        <v>63</v>
      </c>
      <c r="E33" s="3"/>
      <c r="F33" s="3"/>
      <c r="G33" s="3">
        <f>SUM(D33:F33)</f>
        <v>0</v>
      </c>
      <c r="H33" s="3"/>
      <c r="I33" s="3">
        <v>1250000</v>
      </c>
      <c r="J33" s="3">
        <v>1600000</v>
      </c>
      <c r="K33" s="3">
        <v>1700000</v>
      </c>
      <c r="L33" s="3">
        <v>1800000</v>
      </c>
      <c r="M33" s="3">
        <v>1900000</v>
      </c>
      <c r="N33" s="3">
        <v>2000000</v>
      </c>
      <c r="O33" s="3">
        <v>2100000</v>
      </c>
      <c r="P33" s="3"/>
    </row>
    <row r="34" spans="1:16" x14ac:dyDescent="0.3">
      <c r="B34" t="s">
        <v>39</v>
      </c>
      <c r="D34" s="7" t="s">
        <v>65</v>
      </c>
      <c r="E34" s="3"/>
      <c r="F34" s="3"/>
      <c r="G34" s="3">
        <f>SUM(D34:F34)</f>
        <v>0</v>
      </c>
      <c r="H34" s="3"/>
      <c r="I34" s="3">
        <f>-0.6*I33</f>
        <v>-750000</v>
      </c>
      <c r="J34" s="3">
        <f t="shared" ref="J34:O34" si="4">-0.6*J33</f>
        <v>-960000</v>
      </c>
      <c r="K34" s="3">
        <f t="shared" si="4"/>
        <v>-1020000</v>
      </c>
      <c r="L34" s="3">
        <f t="shared" si="4"/>
        <v>-1080000</v>
      </c>
      <c r="M34" s="3">
        <f t="shared" si="4"/>
        <v>-1140000</v>
      </c>
      <c r="N34" s="3">
        <f t="shared" si="4"/>
        <v>-1200000</v>
      </c>
      <c r="O34" s="3">
        <f t="shared" si="4"/>
        <v>-1260000</v>
      </c>
      <c r="P34" s="3"/>
    </row>
    <row r="35" spans="1:16" x14ac:dyDescent="0.3">
      <c r="B35" t="s">
        <v>40</v>
      </c>
      <c r="D35" s="3" t="s">
        <v>64</v>
      </c>
      <c r="E35" s="3"/>
      <c r="F35" s="3"/>
      <c r="G35" s="3">
        <f>SUM(D35:F35)</f>
        <v>0</v>
      </c>
      <c r="H35" s="3"/>
      <c r="I35" s="3"/>
      <c r="J35" s="3"/>
      <c r="K35" s="3"/>
      <c r="L35" s="3"/>
      <c r="M35" s="3"/>
      <c r="N35" s="3"/>
      <c r="O35" s="3"/>
    </row>
    <row r="36" spans="1:16" x14ac:dyDescent="0.3">
      <c r="B36" t="s">
        <v>41</v>
      </c>
      <c r="D36" s="3"/>
      <c r="E36" s="3"/>
      <c r="F36" s="3"/>
      <c r="G36" s="3">
        <f>SUM(D36:F36)</f>
        <v>0</v>
      </c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" t="s">
        <v>42</v>
      </c>
      <c r="D37" s="3">
        <f t="shared" ref="D37:O37" si="5">SUM(D33:D36)</f>
        <v>0</v>
      </c>
      <c r="E37" s="3">
        <f t="shared" si="5"/>
        <v>0</v>
      </c>
      <c r="F37" s="3">
        <f t="shared" si="5"/>
        <v>0</v>
      </c>
      <c r="G37" s="3">
        <f t="shared" si="5"/>
        <v>0</v>
      </c>
      <c r="H37" s="3">
        <f t="shared" si="5"/>
        <v>0</v>
      </c>
      <c r="I37" s="3">
        <f t="shared" si="5"/>
        <v>500000</v>
      </c>
      <c r="J37" s="3">
        <f t="shared" si="5"/>
        <v>640000</v>
      </c>
      <c r="K37" s="3">
        <f t="shared" si="5"/>
        <v>680000</v>
      </c>
      <c r="L37" s="3">
        <f t="shared" si="5"/>
        <v>720000</v>
      </c>
      <c r="M37" s="3">
        <f t="shared" si="5"/>
        <v>760000</v>
      </c>
      <c r="N37" s="3">
        <f t="shared" si="5"/>
        <v>800000</v>
      </c>
      <c r="O37" s="3">
        <f t="shared" si="5"/>
        <v>840000</v>
      </c>
      <c r="P37" s="3"/>
    </row>
    <row r="39" spans="1:16" x14ac:dyDescent="0.3">
      <c r="A39" s="14" t="s">
        <v>17</v>
      </c>
      <c r="B39" s="14"/>
      <c r="C39" s="14"/>
      <c r="H39" s="3">
        <f>H23+H30+H37</f>
        <v>-1769400</v>
      </c>
      <c r="I39" s="3">
        <f t="shared" ref="I39:O39" si="6">I23+I30+I37</f>
        <v>493600</v>
      </c>
      <c r="J39" s="3">
        <f t="shared" si="6"/>
        <v>1066000</v>
      </c>
      <c r="K39" s="3">
        <f t="shared" si="6"/>
        <v>1106000</v>
      </c>
      <c r="L39" s="3">
        <f t="shared" si="6"/>
        <v>1146000</v>
      </c>
      <c r="M39" s="3">
        <f t="shared" si="6"/>
        <v>1186000</v>
      </c>
      <c r="N39" s="3">
        <f t="shared" si="6"/>
        <v>1226000</v>
      </c>
      <c r="O39" s="3">
        <f t="shared" si="6"/>
        <v>1266000</v>
      </c>
    </row>
    <row r="40" spans="1:16" x14ac:dyDescent="0.3">
      <c r="A40" s="14" t="s">
        <v>18</v>
      </c>
      <c r="B40" s="14"/>
      <c r="C40" s="14"/>
      <c r="H40" s="3">
        <f>H39</f>
        <v>-1769400</v>
      </c>
      <c r="I40" s="3">
        <f>H40+I39</f>
        <v>-1275800</v>
      </c>
      <c r="J40" s="3">
        <f t="shared" ref="J40:O40" si="7">I40+J39</f>
        <v>-209800</v>
      </c>
      <c r="K40" s="3">
        <f t="shared" si="7"/>
        <v>896200</v>
      </c>
      <c r="L40" s="3">
        <f t="shared" si="7"/>
        <v>2042200</v>
      </c>
      <c r="M40" s="3">
        <f t="shared" si="7"/>
        <v>3228200</v>
      </c>
      <c r="N40" s="3">
        <f t="shared" si="7"/>
        <v>4454200</v>
      </c>
      <c r="O40" s="3">
        <f t="shared" si="7"/>
        <v>5720200</v>
      </c>
    </row>
  </sheetData>
  <mergeCells count="3">
    <mergeCell ref="A3:C3"/>
    <mergeCell ref="A39:C39"/>
    <mergeCell ref="A40:C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4.4" x14ac:dyDescent="0.3"/>
  <cols>
    <col min="1" max="1" width="3.6640625" style="1" customWidth="1"/>
    <col min="2" max="2" width="3.6640625" customWidth="1"/>
    <col min="3" max="3" width="27.33203125" customWidth="1"/>
    <col min="4" max="4" width="10.6640625" customWidth="1"/>
    <col min="5" max="5" width="12.77734375" customWidth="1"/>
    <col min="6" max="6" width="10.6640625" customWidth="1"/>
    <col min="7" max="7" width="12.77734375" customWidth="1"/>
    <col min="8" max="15" width="11.77734375" customWidth="1"/>
  </cols>
  <sheetData>
    <row r="1" spans="1:15" ht="21" x14ac:dyDescent="0.4">
      <c r="A1" s="2" t="s">
        <v>24</v>
      </c>
      <c r="E1" s="8" t="s">
        <v>66</v>
      </c>
    </row>
    <row r="3" spans="1:15" s="9" customFormat="1" x14ac:dyDescent="0.3">
      <c r="A3" s="14" t="s">
        <v>5</v>
      </c>
      <c r="B3" s="14"/>
      <c r="C3" s="14"/>
      <c r="D3" s="9" t="s">
        <v>1</v>
      </c>
      <c r="E3" s="9" t="s">
        <v>2</v>
      </c>
      <c r="F3" s="9" t="s">
        <v>3</v>
      </c>
      <c r="G3" s="9" t="s">
        <v>4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</row>
    <row r="4" spans="1:15" x14ac:dyDescent="0.3">
      <c r="A4" s="1" t="s">
        <v>0</v>
      </c>
    </row>
    <row r="5" spans="1:15" x14ac:dyDescent="0.3">
      <c r="B5" t="s">
        <v>19</v>
      </c>
      <c r="D5" s="3">
        <v>-50000</v>
      </c>
      <c r="E5" s="3">
        <v>-20000</v>
      </c>
      <c r="F5" s="3"/>
      <c r="G5" s="3">
        <f>SUM(D5:F5)</f>
        <v>-70000</v>
      </c>
      <c r="H5" s="3">
        <v>-70000</v>
      </c>
      <c r="I5" s="3"/>
      <c r="J5" s="3"/>
      <c r="K5" s="3"/>
      <c r="L5" s="3"/>
      <c r="M5" s="3"/>
      <c r="N5" s="3"/>
      <c r="O5" s="3"/>
    </row>
    <row r="6" spans="1:15" x14ac:dyDescent="0.3">
      <c r="B6" t="s">
        <v>20</v>
      </c>
      <c r="D6" s="3">
        <v>-95000</v>
      </c>
      <c r="E6" s="3"/>
      <c r="F6" s="3"/>
      <c r="G6" s="3">
        <f t="shared" ref="G6:G14" si="0">SUM(D6:F6)</f>
        <v>-95000</v>
      </c>
      <c r="H6" s="3">
        <v>-95000</v>
      </c>
      <c r="I6" s="3"/>
      <c r="J6" s="3"/>
      <c r="K6" s="3"/>
      <c r="L6" s="3"/>
      <c r="M6" s="3"/>
      <c r="N6" s="3"/>
      <c r="O6" s="3"/>
    </row>
    <row r="7" spans="1:15" x14ac:dyDescent="0.3">
      <c r="B7" t="s">
        <v>21</v>
      </c>
      <c r="D7" s="3">
        <v>-20000</v>
      </c>
      <c r="E7" s="3">
        <v>-35000</v>
      </c>
      <c r="F7" s="3">
        <v>-15000</v>
      </c>
      <c r="G7" s="3">
        <f t="shared" si="0"/>
        <v>-70000</v>
      </c>
      <c r="H7" s="3">
        <v>-70000</v>
      </c>
      <c r="I7" s="3"/>
      <c r="J7" s="3"/>
      <c r="K7" s="3"/>
      <c r="L7" s="3"/>
      <c r="M7" s="3"/>
      <c r="N7" s="3"/>
      <c r="O7" s="3"/>
    </row>
    <row r="8" spans="1:15" x14ac:dyDescent="0.3">
      <c r="B8" t="s">
        <v>22</v>
      </c>
      <c r="D8" s="3">
        <v>-65000</v>
      </c>
      <c r="E8" s="3"/>
      <c r="F8" s="3"/>
      <c r="G8" s="3">
        <f t="shared" si="0"/>
        <v>-65000</v>
      </c>
      <c r="H8" s="3">
        <v>-65000</v>
      </c>
      <c r="I8" s="3"/>
      <c r="J8" s="3"/>
      <c r="K8" s="3"/>
      <c r="L8" s="3"/>
      <c r="M8" s="3"/>
      <c r="N8" s="3"/>
      <c r="O8" s="3"/>
    </row>
    <row r="9" spans="1:15" x14ac:dyDescent="0.3">
      <c r="B9" t="s">
        <v>23</v>
      </c>
      <c r="D9" s="3">
        <v>-57000</v>
      </c>
      <c r="E9" s="3"/>
      <c r="F9" s="3">
        <v>-23000</v>
      </c>
      <c r="G9" s="3">
        <f t="shared" si="0"/>
        <v>-80000</v>
      </c>
      <c r="H9" s="3">
        <v>-40000</v>
      </c>
      <c r="I9" s="3">
        <v>-40000</v>
      </c>
      <c r="J9" s="3"/>
      <c r="K9" s="3"/>
      <c r="L9" s="3"/>
      <c r="M9" s="3"/>
      <c r="N9" s="3"/>
      <c r="O9" s="3"/>
    </row>
    <row r="10" spans="1:15" x14ac:dyDescent="0.3">
      <c r="B10" t="s">
        <v>68</v>
      </c>
      <c r="D10" s="3">
        <f>6*-5000</f>
        <v>-30000</v>
      </c>
      <c r="E10" s="3">
        <v>-60000</v>
      </c>
      <c r="F10" s="3">
        <v>-5000</v>
      </c>
      <c r="G10" s="3">
        <f t="shared" si="0"/>
        <v>-95000</v>
      </c>
      <c r="H10" s="3">
        <v>-95000</v>
      </c>
      <c r="I10" s="3"/>
      <c r="J10" s="3"/>
      <c r="K10" s="3"/>
      <c r="L10" s="3"/>
      <c r="M10" s="3"/>
      <c r="N10" s="3"/>
      <c r="O10" s="3"/>
    </row>
    <row r="11" spans="1:15" x14ac:dyDescent="0.3">
      <c r="B11" t="s">
        <v>69</v>
      </c>
      <c r="D11" s="3">
        <v>-14000</v>
      </c>
      <c r="E11" s="3">
        <v>-19000</v>
      </c>
      <c r="F11" s="3"/>
      <c r="G11" s="3">
        <f t="shared" si="0"/>
        <v>-33000</v>
      </c>
      <c r="H11" s="3"/>
      <c r="I11" s="3">
        <v>-33000</v>
      </c>
      <c r="J11" s="3"/>
      <c r="K11" s="3"/>
      <c r="L11" s="3"/>
      <c r="M11" s="3"/>
      <c r="N11" s="3"/>
      <c r="O11" s="3"/>
    </row>
    <row r="12" spans="1:15" x14ac:dyDescent="0.3">
      <c r="B12" t="s">
        <v>70</v>
      </c>
      <c r="D12" s="3">
        <v>-31000</v>
      </c>
      <c r="E12" s="3"/>
      <c r="F12" s="3"/>
      <c r="G12" s="3">
        <f t="shared" si="0"/>
        <v>-31000</v>
      </c>
      <c r="H12" s="3">
        <v>-20000</v>
      </c>
      <c r="I12" s="3">
        <v>-11000</v>
      </c>
      <c r="J12" s="3"/>
      <c r="K12" s="3"/>
      <c r="L12" s="3"/>
      <c r="M12" s="3"/>
      <c r="N12" s="3"/>
      <c r="O12" s="3"/>
    </row>
    <row r="13" spans="1:15" x14ac:dyDescent="0.3">
      <c r="B13" t="s">
        <v>71</v>
      </c>
      <c r="D13" s="3">
        <v>-20000</v>
      </c>
      <c r="E13" s="3">
        <v>-45000</v>
      </c>
      <c r="F13" s="3">
        <v>-12000</v>
      </c>
      <c r="G13" s="3">
        <f t="shared" si="0"/>
        <v>-77000</v>
      </c>
      <c r="H13" s="3">
        <v>-53000</v>
      </c>
      <c r="I13" s="3">
        <v>-24000</v>
      </c>
      <c r="J13" s="3"/>
      <c r="K13" s="3"/>
      <c r="L13" s="3"/>
      <c r="M13" s="3"/>
      <c r="N13" s="3"/>
      <c r="O13" s="3"/>
    </row>
    <row r="14" spans="1:15" x14ac:dyDescent="0.3">
      <c r="B14" t="s">
        <v>72</v>
      </c>
      <c r="D14" s="3">
        <v>-15000</v>
      </c>
      <c r="E14" s="3">
        <v>-15000</v>
      </c>
      <c r="F14" s="3">
        <v>-15000</v>
      </c>
      <c r="G14" s="3">
        <f t="shared" si="0"/>
        <v>-45000</v>
      </c>
      <c r="H14" s="3"/>
      <c r="I14" s="3">
        <v>-45000</v>
      </c>
      <c r="J14" s="3"/>
      <c r="K14" s="3"/>
      <c r="L14" s="3"/>
      <c r="M14" s="3"/>
      <c r="N14" s="3"/>
      <c r="O14" s="3"/>
    </row>
    <row r="15" spans="1:15" x14ac:dyDescent="0.3">
      <c r="A15" s="1" t="s">
        <v>16</v>
      </c>
      <c r="D15" s="3">
        <f>SUM(D5:D14)</f>
        <v>-397000</v>
      </c>
      <c r="E15" s="3">
        <f>SUM(E5:E14)</f>
        <v>-194000</v>
      </c>
      <c r="F15" s="3">
        <f>SUM(F5:F14)</f>
        <v>-70000</v>
      </c>
      <c r="G15" s="3">
        <f>SUM(G5:G14)</f>
        <v>-661000</v>
      </c>
      <c r="H15" s="3">
        <f>SUM(H5:H14)</f>
        <v>-508000</v>
      </c>
      <c r="I15" s="3">
        <f t="shared" ref="I15:O15" si="1">SUM(I5:I14)</f>
        <v>-153000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</row>
    <row r="16" spans="1:15" x14ac:dyDescent="0.3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3">
      <c r="A17" s="1" t="s">
        <v>33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3">
      <c r="B18" t="s">
        <v>73</v>
      </c>
      <c r="D18" s="3"/>
      <c r="E18" s="3">
        <v>-50000</v>
      </c>
      <c r="F18" s="3"/>
      <c r="G18" s="3">
        <f>SUM(D18:F18)</f>
        <v>-50000</v>
      </c>
      <c r="H18" s="3"/>
      <c r="I18" s="3"/>
      <c r="J18" s="3">
        <v>-50000</v>
      </c>
      <c r="K18" s="3">
        <v>-50000</v>
      </c>
      <c r="L18" s="3">
        <v>-50000</v>
      </c>
      <c r="M18" s="3">
        <v>-50000</v>
      </c>
      <c r="N18" s="3">
        <v>-50000</v>
      </c>
      <c r="O18" s="3">
        <v>-50000</v>
      </c>
    </row>
    <row r="19" spans="1:15" x14ac:dyDescent="0.3">
      <c r="A19" s="1" t="s">
        <v>36</v>
      </c>
      <c r="D19" s="3">
        <f>SUM(D18:D18)</f>
        <v>0</v>
      </c>
      <c r="E19" s="3">
        <f>SUM(E18:E18)</f>
        <v>-50000</v>
      </c>
      <c r="F19" s="3">
        <f>SUM(F18:F18)</f>
        <v>0</v>
      </c>
      <c r="G19" s="3">
        <f>SUM(G18:G18)</f>
        <v>-50000</v>
      </c>
      <c r="H19" s="3">
        <f>SUM(H18)</f>
        <v>0</v>
      </c>
      <c r="I19" s="3">
        <f t="shared" ref="I19:O19" si="2">SUM(I18)</f>
        <v>0</v>
      </c>
      <c r="J19" s="3">
        <f t="shared" si="2"/>
        <v>-50000</v>
      </c>
      <c r="K19" s="3">
        <f t="shared" si="2"/>
        <v>-50000</v>
      </c>
      <c r="L19" s="3">
        <f t="shared" si="2"/>
        <v>-50000</v>
      </c>
      <c r="M19" s="3">
        <f t="shared" si="2"/>
        <v>-50000</v>
      </c>
      <c r="N19" s="3">
        <f t="shared" si="2"/>
        <v>-50000</v>
      </c>
      <c r="O19" s="3">
        <f t="shared" si="2"/>
        <v>-50000</v>
      </c>
    </row>
    <row r="20" spans="1:15" x14ac:dyDescent="0.3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3">
      <c r="A21" s="1" t="s">
        <v>37</v>
      </c>
      <c r="D21" s="3"/>
      <c r="E21" s="3"/>
      <c r="F21" s="3" t="s">
        <v>77</v>
      </c>
      <c r="G21" s="3"/>
      <c r="H21" s="3"/>
      <c r="I21" s="4">
        <v>5000</v>
      </c>
      <c r="J21" s="4">
        <v>12000</v>
      </c>
      <c r="K21" s="4">
        <v>12000</v>
      </c>
      <c r="L21" s="4">
        <v>10000</v>
      </c>
      <c r="M21" s="4">
        <f>0.9*L21</f>
        <v>9000</v>
      </c>
      <c r="N21" s="4">
        <f t="shared" ref="N21:O21" si="3">0.9*M21</f>
        <v>8100</v>
      </c>
      <c r="O21" s="4">
        <f t="shared" si="3"/>
        <v>7290</v>
      </c>
    </row>
    <row r="22" spans="1:15" x14ac:dyDescent="0.3">
      <c r="B22" t="s">
        <v>75</v>
      </c>
      <c r="D22" s="5"/>
      <c r="E22" s="5"/>
      <c r="F22" s="5">
        <v>149.9</v>
      </c>
      <c r="G22" s="5"/>
      <c r="H22" s="3"/>
      <c r="I22" s="3">
        <f>0.7*$F$22*I21</f>
        <v>524650</v>
      </c>
      <c r="J22" s="3">
        <f t="shared" ref="J22:O22" si="4">0.7*$F$22*J21</f>
        <v>1259160</v>
      </c>
      <c r="K22" s="3">
        <f t="shared" si="4"/>
        <v>1259160</v>
      </c>
      <c r="L22" s="3">
        <f t="shared" si="4"/>
        <v>1049300</v>
      </c>
      <c r="M22" s="3">
        <f t="shared" si="4"/>
        <v>944369.99999999988</v>
      </c>
      <c r="N22" s="3">
        <f t="shared" si="4"/>
        <v>849932.99999999988</v>
      </c>
      <c r="O22" s="3">
        <f t="shared" si="4"/>
        <v>764939.7</v>
      </c>
    </row>
    <row r="23" spans="1:15" x14ac:dyDescent="0.3">
      <c r="B23" t="s">
        <v>76</v>
      </c>
      <c r="D23" s="5"/>
      <c r="E23" s="5"/>
      <c r="F23" s="5">
        <v>107.5</v>
      </c>
      <c r="G23" s="5"/>
      <c r="H23" s="3"/>
      <c r="I23" s="3">
        <f>0.3*$F$23*I21</f>
        <v>161250</v>
      </c>
      <c r="J23" s="3">
        <f t="shared" ref="J23:O23" si="5">0.3*$F$23*J21</f>
        <v>387000</v>
      </c>
      <c r="K23" s="3">
        <f t="shared" si="5"/>
        <v>387000</v>
      </c>
      <c r="L23" s="3">
        <f t="shared" si="5"/>
        <v>322500</v>
      </c>
      <c r="M23" s="3">
        <f t="shared" si="5"/>
        <v>290250</v>
      </c>
      <c r="N23" s="3">
        <f t="shared" si="5"/>
        <v>261225</v>
      </c>
      <c r="O23" s="3">
        <f t="shared" si="5"/>
        <v>235102.5</v>
      </c>
    </row>
    <row r="24" spans="1:15" x14ac:dyDescent="0.3">
      <c r="B24" t="s">
        <v>74</v>
      </c>
      <c r="D24" s="10">
        <v>-26.55</v>
      </c>
      <c r="E24" s="5">
        <v>-47.3</v>
      </c>
      <c r="F24" s="5">
        <v>-7.45</v>
      </c>
      <c r="G24" s="5">
        <f>SUM(D24:F24)</f>
        <v>-81.3</v>
      </c>
      <c r="H24" s="3"/>
      <c r="I24" s="3">
        <f>$G$24*I21</f>
        <v>-406500</v>
      </c>
      <c r="J24" s="3">
        <f t="shared" ref="J24:O24" si="6">$G$24*J21</f>
        <v>-975600</v>
      </c>
      <c r="K24" s="3">
        <f t="shared" si="6"/>
        <v>-975600</v>
      </c>
      <c r="L24" s="3">
        <f t="shared" si="6"/>
        <v>-813000</v>
      </c>
      <c r="M24" s="3">
        <f t="shared" si="6"/>
        <v>-731700</v>
      </c>
      <c r="N24" s="3">
        <f t="shared" si="6"/>
        <v>-658530</v>
      </c>
      <c r="O24" s="3">
        <f t="shared" si="6"/>
        <v>-592677</v>
      </c>
    </row>
    <row r="25" spans="1:15" x14ac:dyDescent="0.3">
      <c r="A25" s="1" t="s">
        <v>42</v>
      </c>
      <c r="D25" s="5"/>
      <c r="E25" s="5"/>
      <c r="F25" s="5"/>
      <c r="G25" s="5"/>
      <c r="H25" s="3">
        <f>SUM(H22:H24)</f>
        <v>0</v>
      </c>
      <c r="I25" s="3">
        <f t="shared" ref="I25:O25" si="7">SUM(I22:I24)</f>
        <v>279400</v>
      </c>
      <c r="J25" s="3">
        <f t="shared" si="7"/>
        <v>670560</v>
      </c>
      <c r="K25" s="3">
        <f t="shared" si="7"/>
        <v>670560</v>
      </c>
      <c r="L25" s="3">
        <f t="shared" si="7"/>
        <v>558800</v>
      </c>
      <c r="M25" s="3">
        <f t="shared" si="7"/>
        <v>502920</v>
      </c>
      <c r="N25" s="3">
        <f t="shared" si="7"/>
        <v>452628</v>
      </c>
      <c r="O25" s="3">
        <f t="shared" si="7"/>
        <v>407365.19999999995</v>
      </c>
    </row>
    <row r="27" spans="1:15" x14ac:dyDescent="0.3">
      <c r="A27" s="14" t="s">
        <v>17</v>
      </c>
      <c r="B27" s="14"/>
      <c r="C27" s="14"/>
      <c r="H27" s="3">
        <f>H15+H19+H25</f>
        <v>-508000</v>
      </c>
      <c r="I27" s="3">
        <f t="shared" ref="I27:O27" si="8">I15+I19+I25</f>
        <v>126400</v>
      </c>
      <c r="J27" s="3">
        <f t="shared" si="8"/>
        <v>620560</v>
      </c>
      <c r="K27" s="3">
        <f t="shared" si="8"/>
        <v>620560</v>
      </c>
      <c r="L27" s="3">
        <f t="shared" si="8"/>
        <v>508800</v>
      </c>
      <c r="M27" s="3">
        <f t="shared" si="8"/>
        <v>452920</v>
      </c>
      <c r="N27" s="3">
        <f t="shared" si="8"/>
        <v>402628</v>
      </c>
      <c r="O27" s="3">
        <f t="shared" si="8"/>
        <v>357365.19999999995</v>
      </c>
    </row>
    <row r="28" spans="1:15" x14ac:dyDescent="0.3">
      <c r="A28" s="14" t="s">
        <v>18</v>
      </c>
      <c r="B28" s="14"/>
      <c r="C28" s="14"/>
      <c r="H28" s="3">
        <f>H27</f>
        <v>-508000</v>
      </c>
      <c r="I28" s="3">
        <f>H28+I27</f>
        <v>-381600</v>
      </c>
      <c r="J28" s="3">
        <f t="shared" ref="J28:O28" si="9">I28+J27</f>
        <v>238960</v>
      </c>
      <c r="K28" s="3">
        <f t="shared" si="9"/>
        <v>859520</v>
      </c>
      <c r="L28" s="3">
        <f t="shared" si="9"/>
        <v>1368320</v>
      </c>
      <c r="M28" s="3">
        <f t="shared" si="9"/>
        <v>1821240</v>
      </c>
      <c r="N28" s="3">
        <f t="shared" si="9"/>
        <v>2223868</v>
      </c>
      <c r="O28" s="3">
        <f t="shared" si="9"/>
        <v>2581233.2000000002</v>
      </c>
    </row>
  </sheetData>
  <mergeCells count="3">
    <mergeCell ref="A27:C27"/>
    <mergeCell ref="A28:C28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Blank Sheet</vt:lpstr>
      <vt:lpstr>Exercise</vt:lpstr>
      <vt:lpstr>Call Center Project</vt:lpstr>
      <vt:lpstr>NPD Project</vt:lpstr>
    </vt:vector>
  </TitlesOfParts>
  <Company>Proudct &amp; Process Innovation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ROI Exercise Worksheets &amp; Solutions</dc:title>
  <dc:creator>Ray Sheen</dc:creator>
  <cp:lastModifiedBy>Cecilia</cp:lastModifiedBy>
  <dcterms:created xsi:type="dcterms:W3CDTF">2010-08-07T23:01:37Z</dcterms:created>
  <dcterms:modified xsi:type="dcterms:W3CDTF">2015-09-21T00:16:11Z</dcterms:modified>
</cp:coreProperties>
</file>